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" sheetId="1" state="visible" r:id="rId1"/>
    <sheet name="Data" sheetId="2" state="visible" r:id="rId2"/>
    <sheet name="Scorecard" sheetId="3" state="visible" r:id="rId3"/>
    <sheet name="Ref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color rgb="00000000"/>
      <sz val="10"/>
    </font>
    <font>
      <name val="Arial"/>
      <b val="1"/>
      <color rgb="00000000"/>
      <sz val="10"/>
    </font>
    <font>
      <name val="Arial"/>
      <b val="1"/>
      <color rgb="00FFFFFF"/>
      <sz val="18"/>
    </font>
    <font>
      <name val="Arial"/>
      <i val="1"/>
      <color rgb="00808080"/>
      <sz val="10"/>
    </font>
    <font>
      <name val="Arial"/>
      <b val="1"/>
      <color rgb="00FFFFFF"/>
      <sz val="9"/>
    </font>
    <font>
      <name val="Arial"/>
      <b val="1"/>
      <color rgb="001F3864"/>
      <sz val="15"/>
    </font>
  </fonts>
  <fills count="9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F5496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548235"/>
      </patternFill>
    </fill>
    <fill>
      <patternFill patternType="solid">
        <fgColor rgb="00BF8F00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5" fillId="2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 wrapText="1"/>
    </xf>
    <xf numFmtId="1" fontId="8" fillId="5" borderId="1" applyAlignment="1" pivotButton="0" quotePrefix="0" xfId="0">
      <alignment horizontal="center" vertical="center" wrapText="1"/>
    </xf>
    <xf numFmtId="164" fontId="8" fillId="5" borderId="1" applyAlignment="1" pivotButton="0" quotePrefix="0" xfId="0">
      <alignment horizontal="center" vertical="center" wrapText="1"/>
    </xf>
    <xf numFmtId="165" fontId="8" fillId="5" borderId="1" applyAlignment="1" pivotButton="0" quotePrefix="0" xfId="0">
      <alignment horizontal="center" vertical="center" wrapText="1"/>
    </xf>
    <xf numFmtId="2" fontId="8" fillId="5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 wrapText="1"/>
    </xf>
    <xf numFmtId="0" fontId="7" fillId="7" borderId="1" applyAlignment="1" pivotButton="0" quotePrefix="0" xfId="0">
      <alignment horizontal="center" vertical="center" wrapText="1"/>
    </xf>
    <xf numFmtId="0" fontId="7" fillId="8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1" fontId="3" fillId="0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0" fontId="3" fillId="0" borderId="1" pivotButton="0" quotePrefix="0" xfId="0"/>
    <xf numFmtId="0" fontId="1" fillId="2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1" fillId="2" borderId="0" pivotButton="0" quotePrefix="0" xfId="0"/>
    <xf numFmtId="0" fontId="4" fillId="0" borderId="0" pivotButton="0" quotePrefix="0" xfId="0"/>
    <xf numFmtId="9" fontId="3" fillId="0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1" pivotButton="0" quotePrefix="0" xfId="0"/>
    <xf numFmtId="9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name val="Arial"/>
        <b val="1"/>
        <color rgb="00006100"/>
      </font>
      <fill>
        <patternFill patternType="solid">
          <fgColor rgb="00C6EFCE"/>
        </patternFill>
      </fill>
    </dxf>
    <dxf>
      <font>
        <name val="Arial"/>
        <b val="1"/>
        <color rgb="009C6500"/>
      </font>
      <fill>
        <patternFill patternType="solid">
          <fgColor rgb="00FFEB9C"/>
        </patternFill>
      </fill>
    </dxf>
    <dxf>
      <font>
        <name val="Arial"/>
        <b val="1"/>
        <color rgb="009C0006"/>
      </font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Avg Score by Department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'Dashboard'!C11</f>
            </strRef>
          </tx>
          <spPr>
            <a:ln>
              <a:prstDash val="solid"/>
            </a:ln>
          </spPr>
          <cat>
            <numRef>
              <f>'Dashboard'!$A$12:$A$16</f>
            </numRef>
          </cat>
          <val>
            <numRef>
              <f>'Dashboard'!$C$12:$C$16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Score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Grade Distribution</a:t>
            </a:r>
          </a:p>
        </rich>
      </tx>
    </title>
    <plotArea>
      <pieChart>
        <varyColors val="1"/>
        <ser>
          <idx val="0"/>
          <order val="0"/>
          <tx>
            <strRef>
              <f>'Dashboard'!H11</f>
            </strRef>
          </tx>
          <spPr>
            <a:ln>
              <a:prstDash val="solid"/>
            </a:ln>
          </spPr>
          <cat>
            <numRef>
              <f>'Dashboard'!$G$12:$G$14</f>
            </numRef>
          </cat>
          <val>
            <numRef>
              <f>'Dashboard'!$H$12:$H$14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12"/>
  <chart>
    <title>
      <tx>
        <rich>
          <a:bodyPr/>
          <a:p>
            <a:pPr>
              <a:defRPr/>
            </a:pPr>
            <a:r>
              <a:t>Tasks Completed by Department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'Dashboard'!E11</f>
            </strRef>
          </tx>
          <spPr>
            <a:ln>
              <a:prstDash val="solid"/>
            </a:ln>
          </spPr>
          <cat>
            <numRef>
              <f>'Dashboard'!$A$12:$A$16</f>
            </numRef>
          </cat>
          <val>
            <numRef>
              <f>'Dashboard'!$E$12:$E$16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Tasks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18</row>
      <rowOff>0</rowOff>
    </from>
    <ext cx="4680000" cy="270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7</col>
      <colOff>0</colOff>
      <row>18</row>
      <rowOff>0</rowOff>
    </from>
    <ext cx="3960000" cy="270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0</col>
      <colOff>0</colOff>
      <row>38</row>
      <rowOff>0</rowOff>
    </from>
    <ext cx="4680000" cy="270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</cols>
  <sheetData>
    <row r="1" ht="34" customHeight="1">
      <c r="A1" s="1" t="inlineStr">
        <is>
          <t>Team Performance Dashboard</t>
        </is>
      </c>
    </row>
    <row r="2">
      <c r="A2" s="2" t="inlineStr">
        <is>
          <t>July 2026  ·  auto-calculated from the Scorecard &amp; Data tabs</t>
        </is>
      </c>
    </row>
    <row r="4">
      <c r="B4" s="3" t="inlineStr">
        <is>
          <t>Team Size</t>
        </is>
      </c>
      <c r="C4" s="3" t="inlineStr">
        <is>
          <t>Avg Score</t>
        </is>
      </c>
      <c r="D4" s="3" t="inlineStr">
        <is>
          <t>Avg Productivity</t>
        </is>
      </c>
      <c r="E4" s="3" t="inlineStr">
        <is>
          <t>Avg Attendance</t>
        </is>
      </c>
      <c r="F4" s="3" t="inlineStr">
        <is>
          <t>Avg Quality</t>
        </is>
      </c>
      <c r="G4" s="3" t="inlineStr">
        <is>
          <t>Avg CSAT</t>
        </is>
      </c>
    </row>
    <row r="5">
      <c r="B5" s="4">
        <f>COUNTA(Scorecard!$A$3:$A$17)</f>
        <v/>
      </c>
      <c r="C5" s="5">
        <f>ROUND(AVERAGE(Scorecard!$H$3:$H$17),1)</f>
        <v/>
      </c>
      <c r="D5" s="6">
        <f>AVERAGE(Scorecard!$D$3:$D$17)</f>
        <v/>
      </c>
      <c r="E5" s="6">
        <f>AVERAGE(Scorecard!$F$3:$F$17)</f>
        <v/>
      </c>
      <c r="F5" s="5">
        <f>ROUND(AVERAGE(Scorecard!$E$3:$E$17),1)</f>
        <v/>
      </c>
      <c r="G5" s="7">
        <f>ROUND(AVERAGE(Scorecard!$G$3:$G$17),2)</f>
        <v/>
      </c>
    </row>
    <row r="7">
      <c r="B7" s="8" t="inlineStr">
        <is>
          <t>Excellent</t>
        </is>
      </c>
      <c r="C7" s="9" t="inlineStr">
        <is>
          <t>On Track</t>
        </is>
      </c>
      <c r="D7" s="10" t="inlineStr">
        <is>
          <t>Needs Attention</t>
        </is>
      </c>
      <c r="E7" s="3" t="inlineStr">
        <is>
          <t>Tasks Assigned</t>
        </is>
      </c>
      <c r="F7" s="3" t="inlineStr">
        <is>
          <t>Tasks Completed</t>
        </is>
      </c>
      <c r="G7" s="3" t="inlineStr">
        <is>
          <t>Completion %</t>
        </is>
      </c>
    </row>
    <row r="8">
      <c r="B8" s="4">
        <f>COUNTIF(Scorecard!$I$3:$I$17,"Excellent")</f>
        <v/>
      </c>
      <c r="C8" s="4">
        <f>COUNTIF(Scorecard!$I$3:$I$17,"On Track")</f>
        <v/>
      </c>
      <c r="D8" s="4">
        <f>COUNTIF(Scorecard!$I$3:$I$17,"Needs Attention")</f>
        <v/>
      </c>
      <c r="E8" s="4">
        <f>SUM(Data!$E$3:$E$17)</f>
        <v/>
      </c>
      <c r="F8" s="4">
        <f>SUM(Data!$F$3:$F$17)</f>
        <v/>
      </c>
      <c r="G8" s="6">
        <f>IFERROR(SUM(Data!$F$3:$F$17)/SUM(Data!$E$3:$E$17),0)</f>
        <v/>
      </c>
    </row>
    <row r="11">
      <c r="A11" s="11" t="inlineStr">
        <is>
          <t>Department</t>
        </is>
      </c>
      <c r="B11" s="11" t="inlineStr">
        <is>
          <t>Headcount</t>
        </is>
      </c>
      <c r="C11" s="11" t="inlineStr">
        <is>
          <t>Avg Score</t>
        </is>
      </c>
      <c r="D11" s="11" t="inlineStr">
        <is>
          <t>Avg Attendance</t>
        </is>
      </c>
      <c r="E11" s="11" t="inlineStr">
        <is>
          <t>Tasks Completed</t>
        </is>
      </c>
      <c r="G11" s="11" t="inlineStr">
        <is>
          <t>Grade</t>
        </is>
      </c>
      <c r="H11" s="11" t="inlineStr">
        <is>
          <t>Count</t>
        </is>
      </c>
    </row>
    <row r="12">
      <c r="A12" s="12" t="inlineStr">
        <is>
          <t>Sales</t>
        </is>
      </c>
      <c r="B12" s="13">
        <f>COUNTIF(Data!$C$3:$C$17,$A12)</f>
        <v/>
      </c>
      <c r="C12" s="14">
        <f>IFERROR(AVERAGEIFS(Scorecard!$H$3:$H$17,Scorecard!$C$3:$C$17,$A12),0)</f>
        <v/>
      </c>
      <c r="D12" s="15">
        <f>IFERROR(AVERAGEIFS(Scorecard!$F$3:$F$17,Scorecard!$C$3:$C$17,$A12),0)</f>
        <v/>
      </c>
      <c r="E12" s="13">
        <f>SUMIFS(Data!$F$3:$F$17,Data!$C$3:$C$17,$A12)</f>
        <v/>
      </c>
      <c r="G12" s="16" t="inlineStr">
        <is>
          <t>Excellent</t>
        </is>
      </c>
      <c r="H12" s="13">
        <f>COUNTIF(Scorecard!$I$3:$I$17,$G12)</f>
        <v/>
      </c>
    </row>
    <row r="13">
      <c r="A13" s="12" t="inlineStr">
        <is>
          <t>Support</t>
        </is>
      </c>
      <c r="B13" s="13">
        <f>COUNTIF(Data!$C$3:$C$17,$A13)</f>
        <v/>
      </c>
      <c r="C13" s="14">
        <f>IFERROR(AVERAGEIFS(Scorecard!$H$3:$H$17,Scorecard!$C$3:$C$17,$A13),0)</f>
        <v/>
      </c>
      <c r="D13" s="15">
        <f>IFERROR(AVERAGEIFS(Scorecard!$F$3:$F$17,Scorecard!$C$3:$C$17,$A13),0)</f>
        <v/>
      </c>
      <c r="E13" s="13">
        <f>SUMIFS(Data!$F$3:$F$17,Data!$C$3:$C$17,$A13)</f>
        <v/>
      </c>
      <c r="G13" s="16" t="inlineStr">
        <is>
          <t>On Track</t>
        </is>
      </c>
      <c r="H13" s="13">
        <f>COUNTIF(Scorecard!$I$3:$I$17,$G13)</f>
        <v/>
      </c>
    </row>
    <row r="14">
      <c r="A14" s="12" t="inlineStr">
        <is>
          <t>Engineering</t>
        </is>
      </c>
      <c r="B14" s="13">
        <f>COUNTIF(Data!$C$3:$C$17,$A14)</f>
        <v/>
      </c>
      <c r="C14" s="14">
        <f>IFERROR(AVERAGEIFS(Scorecard!$H$3:$H$17,Scorecard!$C$3:$C$17,$A14),0)</f>
        <v/>
      </c>
      <c r="D14" s="15">
        <f>IFERROR(AVERAGEIFS(Scorecard!$F$3:$F$17,Scorecard!$C$3:$C$17,$A14),0)</f>
        <v/>
      </c>
      <c r="E14" s="13">
        <f>SUMIFS(Data!$F$3:$F$17,Data!$C$3:$C$17,$A14)</f>
        <v/>
      </c>
      <c r="G14" s="16" t="inlineStr">
        <is>
          <t>Needs Attention</t>
        </is>
      </c>
      <c r="H14" s="13">
        <f>COUNTIF(Scorecard!$I$3:$I$17,$G14)</f>
        <v/>
      </c>
    </row>
    <row r="15">
      <c r="A15" s="12" t="inlineStr">
        <is>
          <t>Marketing</t>
        </is>
      </c>
      <c r="B15" s="13">
        <f>COUNTIF(Data!$C$3:$C$17,$A15)</f>
        <v/>
      </c>
      <c r="C15" s="14">
        <f>IFERROR(AVERAGEIFS(Scorecard!$H$3:$H$17,Scorecard!$C$3:$C$17,$A15),0)</f>
        <v/>
      </c>
      <c r="D15" s="15">
        <f>IFERROR(AVERAGEIFS(Scorecard!$F$3:$F$17,Scorecard!$C$3:$C$17,$A15),0)</f>
        <v/>
      </c>
      <c r="E15" s="13">
        <f>SUMIFS(Data!$F$3:$F$17,Data!$C$3:$C$17,$A15)</f>
        <v/>
      </c>
    </row>
    <row r="16">
      <c r="A16" s="12" t="inlineStr">
        <is>
          <t>Operations</t>
        </is>
      </c>
      <c r="B16" s="13">
        <f>COUNTIF(Data!$C$3:$C$17,$A16)</f>
        <v/>
      </c>
      <c r="C16" s="14">
        <f>IFERROR(AVERAGEIFS(Scorecard!$H$3:$H$17,Scorecard!$C$3:$C$17,$A16),0)</f>
        <v/>
      </c>
      <c r="D16" s="15">
        <f>IFERROR(AVERAGEIFS(Scorecard!$F$3:$F$17,Scorecard!$C$3:$C$17,$A16),0)</f>
        <v/>
      </c>
      <c r="E16" s="13">
        <f>SUMIFS(Data!$F$3:$F$17,Data!$C$3:$C$17,$A16)</f>
        <v/>
      </c>
    </row>
  </sheetData>
  <mergeCells count="2">
    <mergeCell ref="A2:H2"/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18" customWidth="1" min="2" max="2"/>
    <col width="14" customWidth="1" min="3" max="3"/>
    <col width="15" customWidth="1" min="4" max="4"/>
    <col width="15" customWidth="1" min="5" max="5"/>
    <col width="16" customWidth="1" min="6" max="6"/>
    <col width="14" customWidth="1" min="7" max="7"/>
    <col width="13" customWidth="1" min="8" max="8"/>
    <col width="14" customWidth="1" min="9" max="9"/>
    <col width="11" customWidth="1" min="10" max="10"/>
  </cols>
  <sheetData>
    <row r="1" ht="24" customHeight="1">
      <c r="A1" s="17" t="inlineStr">
        <is>
          <t>Team Data — July 2026  (edit the coloured cells)</t>
        </is>
      </c>
    </row>
    <row r="2">
      <c r="A2" s="11" t="inlineStr">
        <is>
          <t>Emp ID</t>
        </is>
      </c>
      <c r="B2" s="11" t="inlineStr">
        <is>
          <t>Name</t>
        </is>
      </c>
      <c r="C2" s="11" t="inlineStr">
        <is>
          <t>Department</t>
        </is>
      </c>
      <c r="D2" s="11" t="inlineStr">
        <is>
          <t>Manager</t>
        </is>
      </c>
      <c r="E2" s="11" t="inlineStr">
        <is>
          <t>Tasks Assigned</t>
        </is>
      </c>
      <c r="F2" s="11" t="inlineStr">
        <is>
          <t>Tasks Completed</t>
        </is>
      </c>
      <c r="G2" s="11" t="inlineStr">
        <is>
          <t>Quality Score</t>
        </is>
      </c>
      <c r="H2" s="11" t="inlineStr">
        <is>
          <t>Days Present</t>
        </is>
      </c>
      <c r="I2" s="11" t="inlineStr">
        <is>
          <t>Working Days</t>
        </is>
      </c>
      <c r="J2" s="11" t="inlineStr">
        <is>
          <t>CSAT (1-5)</t>
        </is>
      </c>
    </row>
    <row r="3">
      <c r="A3" s="12" t="inlineStr">
        <is>
          <t>E001</t>
        </is>
      </c>
      <c r="B3" s="12" t="inlineStr">
        <is>
          <t>Ayaan Sheikh</t>
        </is>
      </c>
      <c r="C3" s="18" t="inlineStr">
        <is>
          <t>Sales</t>
        </is>
      </c>
      <c r="D3" s="18" t="inlineStr">
        <is>
          <t>Bilal Khan</t>
        </is>
      </c>
      <c r="E3" s="19" t="n">
        <v>40</v>
      </c>
      <c r="F3" s="19" t="n">
        <v>38</v>
      </c>
      <c r="G3" s="19" t="n">
        <v>92</v>
      </c>
      <c r="H3" s="19" t="n">
        <v>22</v>
      </c>
      <c r="I3" s="19" t="n">
        <v>22</v>
      </c>
      <c r="J3" s="20" t="n">
        <v>4.8</v>
      </c>
    </row>
    <row r="4">
      <c r="A4" s="12" t="inlineStr">
        <is>
          <t>E002</t>
        </is>
      </c>
      <c r="B4" s="12" t="inlineStr">
        <is>
          <t>Zoya Iqbal</t>
        </is>
      </c>
      <c r="C4" s="18" t="inlineStr">
        <is>
          <t>Support</t>
        </is>
      </c>
      <c r="D4" s="18" t="inlineStr">
        <is>
          <t>Ayesha Malik</t>
        </is>
      </c>
      <c r="E4" s="19" t="n">
        <v>60</v>
      </c>
      <c r="F4" s="19" t="n">
        <v>54</v>
      </c>
      <c r="G4" s="19" t="n">
        <v>88</v>
      </c>
      <c r="H4" s="19" t="n">
        <v>21</v>
      </c>
      <c r="I4" s="19" t="n">
        <v>22</v>
      </c>
      <c r="J4" s="20" t="n">
        <v>4.6</v>
      </c>
    </row>
    <row r="5">
      <c r="A5" s="12" t="inlineStr">
        <is>
          <t>E003</t>
        </is>
      </c>
      <c r="B5" s="12" t="inlineStr">
        <is>
          <t>Hamza Ali</t>
        </is>
      </c>
      <c r="C5" s="18" t="inlineStr">
        <is>
          <t>Engineering</t>
        </is>
      </c>
      <c r="D5" s="18" t="inlineStr">
        <is>
          <t>Omar Farooq</t>
        </is>
      </c>
      <c r="E5" s="19" t="n">
        <v>30</v>
      </c>
      <c r="F5" s="19" t="n">
        <v>28</v>
      </c>
      <c r="G5" s="19" t="n">
        <v>90</v>
      </c>
      <c r="H5" s="19" t="n">
        <v>22</v>
      </c>
      <c r="I5" s="19" t="n">
        <v>22</v>
      </c>
      <c r="J5" s="20" t="n">
        <v>4.5</v>
      </c>
    </row>
    <row r="6">
      <c r="A6" s="12" t="inlineStr">
        <is>
          <t>E004</t>
        </is>
      </c>
      <c r="B6" s="12" t="inlineStr">
        <is>
          <t>Fatima Noor</t>
        </is>
      </c>
      <c r="C6" s="18" t="inlineStr">
        <is>
          <t>Marketing</t>
        </is>
      </c>
      <c r="D6" s="18" t="inlineStr">
        <is>
          <t>Sara Ahmed</t>
        </is>
      </c>
      <c r="E6" s="19" t="n">
        <v>25</v>
      </c>
      <c r="F6" s="19" t="n">
        <v>20</v>
      </c>
      <c r="G6" s="19" t="n">
        <v>78</v>
      </c>
      <c r="H6" s="19" t="n">
        <v>20</v>
      </c>
      <c r="I6" s="19" t="n">
        <v>22</v>
      </c>
      <c r="J6" s="20" t="n">
        <v>4</v>
      </c>
    </row>
    <row r="7">
      <c r="A7" s="12" t="inlineStr">
        <is>
          <t>E005</t>
        </is>
      </c>
      <c r="B7" s="12" t="inlineStr">
        <is>
          <t>Bilal Aslam</t>
        </is>
      </c>
      <c r="C7" s="18" t="inlineStr">
        <is>
          <t>Operations</t>
        </is>
      </c>
      <c r="D7" s="18" t="inlineStr">
        <is>
          <t>Hassan Raza</t>
        </is>
      </c>
      <c r="E7" s="19" t="n">
        <v>50</v>
      </c>
      <c r="F7" s="19" t="n">
        <v>40</v>
      </c>
      <c r="G7" s="19" t="n">
        <v>75</v>
      </c>
      <c r="H7" s="19" t="n">
        <v>19</v>
      </c>
      <c r="I7" s="19" t="n">
        <v>22</v>
      </c>
      <c r="J7" s="20" t="n">
        <v>3.8</v>
      </c>
    </row>
    <row r="8">
      <c r="A8" s="12" t="inlineStr">
        <is>
          <t>E006</t>
        </is>
      </c>
      <c r="B8" s="12" t="inlineStr">
        <is>
          <t>Aisha Siddiqui</t>
        </is>
      </c>
      <c r="C8" s="18" t="inlineStr">
        <is>
          <t>Sales</t>
        </is>
      </c>
      <c r="D8" s="18" t="inlineStr">
        <is>
          <t>Bilal Khan</t>
        </is>
      </c>
      <c r="E8" s="19" t="n">
        <v>45</v>
      </c>
      <c r="F8" s="19" t="n">
        <v>30</v>
      </c>
      <c r="G8" s="19" t="n">
        <v>68</v>
      </c>
      <c r="H8" s="19" t="n">
        <v>18</v>
      </c>
      <c r="I8" s="19" t="n">
        <v>22</v>
      </c>
      <c r="J8" s="20" t="n">
        <v>3.5</v>
      </c>
    </row>
    <row r="9">
      <c r="A9" s="12" t="inlineStr">
        <is>
          <t>E007</t>
        </is>
      </c>
      <c r="B9" s="12" t="inlineStr">
        <is>
          <t>Usman Tariq</t>
        </is>
      </c>
      <c r="C9" s="18" t="inlineStr">
        <is>
          <t>Support</t>
        </is>
      </c>
      <c r="D9" s="18" t="inlineStr">
        <is>
          <t>Ayesha Malik</t>
        </is>
      </c>
      <c r="E9" s="19" t="n">
        <v>55</v>
      </c>
      <c r="F9" s="19" t="n">
        <v>50</v>
      </c>
      <c r="G9" s="19" t="n">
        <v>85</v>
      </c>
      <c r="H9" s="19" t="n">
        <v>22</v>
      </c>
      <c r="I9" s="19" t="n">
        <v>22</v>
      </c>
      <c r="J9" s="20" t="n">
        <v>4.7</v>
      </c>
    </row>
    <row r="10">
      <c r="A10" s="12" t="inlineStr">
        <is>
          <t>E008</t>
        </is>
      </c>
      <c r="B10" s="12" t="inlineStr">
        <is>
          <t>Sana Javed</t>
        </is>
      </c>
      <c r="C10" s="18" t="inlineStr">
        <is>
          <t>Engineering</t>
        </is>
      </c>
      <c r="D10" s="18" t="inlineStr">
        <is>
          <t>Omar Farooq</t>
        </is>
      </c>
      <c r="E10" s="19" t="n">
        <v>35</v>
      </c>
      <c r="F10" s="19" t="n">
        <v>25</v>
      </c>
      <c r="G10" s="19" t="n">
        <v>72</v>
      </c>
      <c r="H10" s="19" t="n">
        <v>17</v>
      </c>
      <c r="I10" s="19" t="n">
        <v>22</v>
      </c>
      <c r="J10" s="20" t="n">
        <v>3.6</v>
      </c>
    </row>
    <row r="11">
      <c r="A11" s="12" t="inlineStr">
        <is>
          <t>E009</t>
        </is>
      </c>
      <c r="B11" s="12" t="inlineStr">
        <is>
          <t>Ali Raza</t>
        </is>
      </c>
      <c r="C11" s="18" t="inlineStr">
        <is>
          <t>Marketing</t>
        </is>
      </c>
      <c r="D11" s="18" t="inlineStr">
        <is>
          <t>Sara Ahmed</t>
        </is>
      </c>
      <c r="E11" s="19" t="n">
        <v>28</v>
      </c>
      <c r="F11" s="19" t="n">
        <v>15</v>
      </c>
      <c r="G11" s="19" t="n">
        <v>60</v>
      </c>
      <c r="H11" s="19" t="n">
        <v>15</v>
      </c>
      <c r="I11" s="19" t="n">
        <v>22</v>
      </c>
      <c r="J11" s="20" t="n">
        <v>3</v>
      </c>
    </row>
    <row r="12">
      <c r="A12" s="12" t="inlineStr">
        <is>
          <t>E010</t>
        </is>
      </c>
      <c r="B12" s="12" t="inlineStr">
        <is>
          <t>Maria Yousuf</t>
        </is>
      </c>
      <c r="C12" s="18" t="inlineStr">
        <is>
          <t>Operations</t>
        </is>
      </c>
      <c r="D12" s="18" t="inlineStr">
        <is>
          <t>Hassan Raza</t>
        </is>
      </c>
      <c r="E12" s="19" t="n">
        <v>48</v>
      </c>
      <c r="F12" s="19" t="n">
        <v>46</v>
      </c>
      <c r="G12" s="19" t="n">
        <v>91</v>
      </c>
      <c r="H12" s="19" t="n">
        <v>22</v>
      </c>
      <c r="I12" s="19" t="n">
        <v>22</v>
      </c>
      <c r="J12" s="20" t="n">
        <v>4.9</v>
      </c>
    </row>
    <row r="13">
      <c r="A13" s="12" t="inlineStr">
        <is>
          <t>E011</t>
        </is>
      </c>
      <c r="B13" s="12" t="inlineStr">
        <is>
          <t>Hassan Shah</t>
        </is>
      </c>
      <c r="C13" s="18" t="inlineStr">
        <is>
          <t>Sales</t>
        </is>
      </c>
      <c r="D13" s="18" t="inlineStr">
        <is>
          <t>Bilal Khan</t>
        </is>
      </c>
      <c r="E13" s="19" t="n">
        <v>42</v>
      </c>
      <c r="F13" s="19" t="n">
        <v>33</v>
      </c>
      <c r="G13" s="19" t="n">
        <v>74</v>
      </c>
      <c r="H13" s="19" t="n">
        <v>20</v>
      </c>
      <c r="I13" s="19" t="n">
        <v>22</v>
      </c>
      <c r="J13" s="20" t="n">
        <v>4.1</v>
      </c>
    </row>
    <row r="14">
      <c r="A14" s="12" t="inlineStr">
        <is>
          <t>E012</t>
        </is>
      </c>
      <c r="B14" s="12" t="inlineStr">
        <is>
          <t>Iqra Nadeem</t>
        </is>
      </c>
      <c r="C14" s="18" t="inlineStr">
        <is>
          <t>Support</t>
        </is>
      </c>
      <c r="D14" s="18" t="inlineStr">
        <is>
          <t>Ayesha Malik</t>
        </is>
      </c>
      <c r="E14" s="19" t="n">
        <v>58</v>
      </c>
      <c r="F14" s="19" t="n">
        <v>40</v>
      </c>
      <c r="G14" s="19" t="n">
        <v>66</v>
      </c>
      <c r="H14" s="19" t="n">
        <v>18</v>
      </c>
      <c r="I14" s="19" t="n">
        <v>22</v>
      </c>
      <c r="J14" s="20" t="n">
        <v>3.4</v>
      </c>
    </row>
    <row r="15">
      <c r="A15" s="12" t="inlineStr">
        <is>
          <t>E013</t>
        </is>
      </c>
      <c r="B15" s="12" t="inlineStr">
        <is>
          <t>Danish Kamal</t>
        </is>
      </c>
      <c r="C15" s="18" t="inlineStr">
        <is>
          <t>Engineering</t>
        </is>
      </c>
      <c r="D15" s="18" t="inlineStr">
        <is>
          <t>Omar Farooq</t>
        </is>
      </c>
      <c r="E15" s="19" t="n">
        <v>32</v>
      </c>
      <c r="F15" s="19" t="n">
        <v>30</v>
      </c>
      <c r="G15" s="19" t="n">
        <v>87</v>
      </c>
      <c r="H15" s="19" t="n">
        <v>21</v>
      </c>
      <c r="I15" s="19" t="n">
        <v>22</v>
      </c>
      <c r="J15" s="20" t="n">
        <v>4.4</v>
      </c>
    </row>
    <row r="16">
      <c r="A16" s="12" t="inlineStr">
        <is>
          <t>E014</t>
        </is>
      </c>
      <c r="B16" s="12" t="inlineStr">
        <is>
          <t>Nida Farhan</t>
        </is>
      </c>
      <c r="C16" s="18" t="inlineStr">
        <is>
          <t>Marketing</t>
        </is>
      </c>
      <c r="D16" s="18" t="inlineStr">
        <is>
          <t>Sara Ahmed</t>
        </is>
      </c>
      <c r="E16" s="19" t="n">
        <v>26</v>
      </c>
      <c r="F16" s="19" t="n">
        <v>18</v>
      </c>
      <c r="G16" s="19" t="n">
        <v>70</v>
      </c>
      <c r="H16" s="19" t="n">
        <v>19</v>
      </c>
      <c r="I16" s="19" t="n">
        <v>22</v>
      </c>
      <c r="J16" s="20" t="n">
        <v>3.7</v>
      </c>
    </row>
    <row r="17">
      <c r="A17" s="12" t="inlineStr">
        <is>
          <t>E015</t>
        </is>
      </c>
      <c r="B17" s="12" t="inlineStr">
        <is>
          <t>Kamran Zafar</t>
        </is>
      </c>
      <c r="C17" s="18" t="inlineStr">
        <is>
          <t>Operations</t>
        </is>
      </c>
      <c r="D17" s="18" t="inlineStr">
        <is>
          <t>Hassan Raza</t>
        </is>
      </c>
      <c r="E17" s="19" t="n">
        <v>52</v>
      </c>
      <c r="F17" s="19" t="n">
        <v>35</v>
      </c>
      <c r="G17" s="19" t="n">
        <v>64</v>
      </c>
      <c r="H17" s="19" t="n">
        <v>16</v>
      </c>
      <c r="I17" s="19" t="n">
        <v>22</v>
      </c>
      <c r="J17" s="20" t="n">
        <v>3.2</v>
      </c>
    </row>
  </sheetData>
  <mergeCells count="1">
    <mergeCell ref="A1:J1"/>
  </mergeCells>
  <dataValidations count="6">
    <dataValidation sqref="C3:C17" showDropDown="0" showInputMessage="0" showErrorMessage="1" allowBlank="0" errorTitle="Invalid department" error="Pick a department from the list." promptTitle="Department" prompt="Choose a department" type="list">
      <formula1>"Sales,Support,Engineering,Marketing,Operations"</formula1>
    </dataValidation>
    <dataValidation sqref="D3:D17" showDropDown="0" showInputMessage="0" showErrorMessage="1" allowBlank="0" errorTitle="Invalid manager" error="Pick a manager from the list." type="list">
      <formula1>"Bilal Khan,Ayesha Malik,Omar Farooq,Sara Ahmed,Hassan Raza"</formula1>
    </dataValidation>
    <dataValidation sqref="E3:F17" showDropDown="0" showInputMessage="0" showErrorMessage="1" allowBlank="0" errorTitle="Invalid number" error="Enter a whole number 0 or more." type="whole" operator="greaterThanOrEqual">
      <formula1>0</formula1>
    </dataValidation>
    <dataValidation sqref="G3:G17" showDropDown="0" showInputMessage="0" showErrorMessage="1" allowBlank="0" errorTitle="Out of range" error="Quality must be 0-100." type="whole" operator="between">
      <formula1>0</formula1>
      <formula2>100</formula2>
    </dataValidation>
    <dataValidation sqref="H3:I17" showDropDown="0" showInputMessage="0" showErrorMessage="1" allowBlank="0" errorTitle="Out of range" error="Days must be 0-31." type="whole" operator="between">
      <formula1>0</formula1>
      <formula2>31</formula2>
    </dataValidation>
    <dataValidation sqref="J3:J17" showDropDown="0" showInputMessage="0" showErrorMessage="1" allowBlank="0" errorTitle="Out of range" error="CSAT must be between 1 and 5." type="decimal" operator="between">
      <formula1>1</formula1>
      <formula2>5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18" customWidth="1" min="2" max="2"/>
    <col width="14" customWidth="1" min="3" max="3"/>
    <col width="13" customWidth="1" min="4" max="4"/>
    <col width="10" customWidth="1" min="5" max="5"/>
    <col width="12" customWidth="1" min="6" max="6"/>
    <col width="9" customWidth="1" min="7" max="7"/>
    <col width="10" customWidth="1" min="8" max="8"/>
    <col width="16" customWidth="1" min="9" max="9"/>
  </cols>
  <sheetData>
    <row r="1" ht="24" customHeight="1">
      <c r="A1" s="17" t="inlineStr">
        <is>
          <t>Performance Scorecard — VLOOKUP from Data, auto-graded</t>
        </is>
      </c>
    </row>
    <row r="2">
      <c r="A2" s="11" t="inlineStr">
        <is>
          <t>Emp ID</t>
        </is>
      </c>
      <c r="B2" s="11" t="inlineStr">
        <is>
          <t>Name</t>
        </is>
      </c>
      <c r="C2" s="11" t="inlineStr">
        <is>
          <t>Department</t>
        </is>
      </c>
      <c r="D2" s="11" t="inlineStr">
        <is>
          <t>Productivity</t>
        </is>
      </c>
      <c r="E2" s="11" t="inlineStr">
        <is>
          <t>Quality</t>
        </is>
      </c>
      <c r="F2" s="11" t="inlineStr">
        <is>
          <t>Attendance</t>
        </is>
      </c>
      <c r="G2" s="11" t="inlineStr">
        <is>
          <t>CSAT</t>
        </is>
      </c>
      <c r="H2" s="11" t="inlineStr">
        <is>
          <t>Score</t>
        </is>
      </c>
      <c r="I2" s="11" t="inlineStr">
        <is>
          <t>Grade</t>
        </is>
      </c>
    </row>
    <row r="3">
      <c r="A3" s="12">
        <f>Data!A3</f>
        <v/>
      </c>
      <c r="B3" s="12">
        <f>VLOOKUP($A3,Data!$A$3:$J$17,2,FALSE)</f>
        <v/>
      </c>
      <c r="C3" s="12">
        <f>VLOOKUP($A3,Data!$A$3:$J$17,3,FALSE)</f>
        <v/>
      </c>
      <c r="D3" s="15">
        <f>IFERROR(VLOOKUP($A3,Data!$A$3:$J$17,6,FALSE)/VLOOKUP($A3,Data!$A$3:$J$17,5,FALSE),0)</f>
        <v/>
      </c>
      <c r="E3" s="13">
        <f>VLOOKUP($A3,Data!$A$3:$J$17,7,FALSE)</f>
        <v/>
      </c>
      <c r="F3" s="15">
        <f>IFERROR(VLOOKUP($A3,Data!$A$3:$J$17,8,FALSE)/VLOOKUP($A3,Data!$A$3:$J$17,9,FALSE),0)</f>
        <v/>
      </c>
      <c r="G3" s="14">
        <f>VLOOKUP($A3,Data!$A$3:$J$17,10,FALSE)</f>
        <v/>
      </c>
      <c r="H3" s="14">
        <f>ROUND($D3*100*Ref!$E$3+$E3*Ref!$E$4+$F3*100*Ref!$E$5+($G3/5*100)*Ref!$E$6,1)</f>
        <v/>
      </c>
      <c r="I3" s="21">
        <f>VLOOKUP($H3,Ref!$A$3:$B$5,2,TRUE)</f>
        <v/>
      </c>
    </row>
    <row r="4">
      <c r="A4" s="12">
        <f>Data!A4</f>
        <v/>
      </c>
      <c r="B4" s="12">
        <f>VLOOKUP($A4,Data!$A$3:$J$17,2,FALSE)</f>
        <v/>
      </c>
      <c r="C4" s="12">
        <f>VLOOKUP($A4,Data!$A$3:$J$17,3,FALSE)</f>
        <v/>
      </c>
      <c r="D4" s="15">
        <f>IFERROR(VLOOKUP($A4,Data!$A$3:$J$17,6,FALSE)/VLOOKUP($A4,Data!$A$3:$J$17,5,FALSE),0)</f>
        <v/>
      </c>
      <c r="E4" s="13">
        <f>VLOOKUP($A4,Data!$A$3:$J$17,7,FALSE)</f>
        <v/>
      </c>
      <c r="F4" s="15">
        <f>IFERROR(VLOOKUP($A4,Data!$A$3:$J$17,8,FALSE)/VLOOKUP($A4,Data!$A$3:$J$17,9,FALSE),0)</f>
        <v/>
      </c>
      <c r="G4" s="14">
        <f>VLOOKUP($A4,Data!$A$3:$J$17,10,FALSE)</f>
        <v/>
      </c>
      <c r="H4" s="14">
        <f>ROUND($D4*100*Ref!$E$3+$E4*Ref!$E$4+$F4*100*Ref!$E$5+($G4/5*100)*Ref!$E$6,1)</f>
        <v/>
      </c>
      <c r="I4" s="21">
        <f>VLOOKUP($H4,Ref!$A$3:$B$5,2,TRUE)</f>
        <v/>
      </c>
    </row>
    <row r="5">
      <c r="A5" s="12">
        <f>Data!A5</f>
        <v/>
      </c>
      <c r="B5" s="12">
        <f>VLOOKUP($A5,Data!$A$3:$J$17,2,FALSE)</f>
        <v/>
      </c>
      <c r="C5" s="12">
        <f>VLOOKUP($A5,Data!$A$3:$J$17,3,FALSE)</f>
        <v/>
      </c>
      <c r="D5" s="15">
        <f>IFERROR(VLOOKUP($A5,Data!$A$3:$J$17,6,FALSE)/VLOOKUP($A5,Data!$A$3:$J$17,5,FALSE),0)</f>
        <v/>
      </c>
      <c r="E5" s="13">
        <f>VLOOKUP($A5,Data!$A$3:$J$17,7,FALSE)</f>
        <v/>
      </c>
      <c r="F5" s="15">
        <f>IFERROR(VLOOKUP($A5,Data!$A$3:$J$17,8,FALSE)/VLOOKUP($A5,Data!$A$3:$J$17,9,FALSE),0)</f>
        <v/>
      </c>
      <c r="G5" s="14">
        <f>VLOOKUP($A5,Data!$A$3:$J$17,10,FALSE)</f>
        <v/>
      </c>
      <c r="H5" s="14">
        <f>ROUND($D5*100*Ref!$E$3+$E5*Ref!$E$4+$F5*100*Ref!$E$5+($G5/5*100)*Ref!$E$6,1)</f>
        <v/>
      </c>
      <c r="I5" s="21">
        <f>VLOOKUP($H5,Ref!$A$3:$B$5,2,TRUE)</f>
        <v/>
      </c>
    </row>
    <row r="6">
      <c r="A6" s="12">
        <f>Data!A6</f>
        <v/>
      </c>
      <c r="B6" s="12">
        <f>VLOOKUP($A6,Data!$A$3:$J$17,2,FALSE)</f>
        <v/>
      </c>
      <c r="C6" s="12">
        <f>VLOOKUP($A6,Data!$A$3:$J$17,3,FALSE)</f>
        <v/>
      </c>
      <c r="D6" s="15">
        <f>IFERROR(VLOOKUP($A6,Data!$A$3:$J$17,6,FALSE)/VLOOKUP($A6,Data!$A$3:$J$17,5,FALSE),0)</f>
        <v/>
      </c>
      <c r="E6" s="13">
        <f>VLOOKUP($A6,Data!$A$3:$J$17,7,FALSE)</f>
        <v/>
      </c>
      <c r="F6" s="15">
        <f>IFERROR(VLOOKUP($A6,Data!$A$3:$J$17,8,FALSE)/VLOOKUP($A6,Data!$A$3:$J$17,9,FALSE),0)</f>
        <v/>
      </c>
      <c r="G6" s="14">
        <f>VLOOKUP($A6,Data!$A$3:$J$17,10,FALSE)</f>
        <v/>
      </c>
      <c r="H6" s="14">
        <f>ROUND($D6*100*Ref!$E$3+$E6*Ref!$E$4+$F6*100*Ref!$E$5+($G6/5*100)*Ref!$E$6,1)</f>
        <v/>
      </c>
      <c r="I6" s="21">
        <f>VLOOKUP($H6,Ref!$A$3:$B$5,2,TRUE)</f>
        <v/>
      </c>
    </row>
    <row r="7">
      <c r="A7" s="12">
        <f>Data!A7</f>
        <v/>
      </c>
      <c r="B7" s="12">
        <f>VLOOKUP($A7,Data!$A$3:$J$17,2,FALSE)</f>
        <v/>
      </c>
      <c r="C7" s="12">
        <f>VLOOKUP($A7,Data!$A$3:$J$17,3,FALSE)</f>
        <v/>
      </c>
      <c r="D7" s="15">
        <f>IFERROR(VLOOKUP($A7,Data!$A$3:$J$17,6,FALSE)/VLOOKUP($A7,Data!$A$3:$J$17,5,FALSE),0)</f>
        <v/>
      </c>
      <c r="E7" s="13">
        <f>VLOOKUP($A7,Data!$A$3:$J$17,7,FALSE)</f>
        <v/>
      </c>
      <c r="F7" s="15">
        <f>IFERROR(VLOOKUP($A7,Data!$A$3:$J$17,8,FALSE)/VLOOKUP($A7,Data!$A$3:$J$17,9,FALSE),0)</f>
        <v/>
      </c>
      <c r="G7" s="14">
        <f>VLOOKUP($A7,Data!$A$3:$J$17,10,FALSE)</f>
        <v/>
      </c>
      <c r="H7" s="14">
        <f>ROUND($D7*100*Ref!$E$3+$E7*Ref!$E$4+$F7*100*Ref!$E$5+($G7/5*100)*Ref!$E$6,1)</f>
        <v/>
      </c>
      <c r="I7" s="21">
        <f>VLOOKUP($H7,Ref!$A$3:$B$5,2,TRUE)</f>
        <v/>
      </c>
    </row>
    <row r="8">
      <c r="A8" s="12">
        <f>Data!A8</f>
        <v/>
      </c>
      <c r="B8" s="12">
        <f>VLOOKUP($A8,Data!$A$3:$J$17,2,FALSE)</f>
        <v/>
      </c>
      <c r="C8" s="12">
        <f>VLOOKUP($A8,Data!$A$3:$J$17,3,FALSE)</f>
        <v/>
      </c>
      <c r="D8" s="15">
        <f>IFERROR(VLOOKUP($A8,Data!$A$3:$J$17,6,FALSE)/VLOOKUP($A8,Data!$A$3:$J$17,5,FALSE),0)</f>
        <v/>
      </c>
      <c r="E8" s="13">
        <f>VLOOKUP($A8,Data!$A$3:$J$17,7,FALSE)</f>
        <v/>
      </c>
      <c r="F8" s="15">
        <f>IFERROR(VLOOKUP($A8,Data!$A$3:$J$17,8,FALSE)/VLOOKUP($A8,Data!$A$3:$J$17,9,FALSE),0)</f>
        <v/>
      </c>
      <c r="G8" s="14">
        <f>VLOOKUP($A8,Data!$A$3:$J$17,10,FALSE)</f>
        <v/>
      </c>
      <c r="H8" s="14">
        <f>ROUND($D8*100*Ref!$E$3+$E8*Ref!$E$4+$F8*100*Ref!$E$5+($G8/5*100)*Ref!$E$6,1)</f>
        <v/>
      </c>
      <c r="I8" s="21">
        <f>VLOOKUP($H8,Ref!$A$3:$B$5,2,TRUE)</f>
        <v/>
      </c>
    </row>
    <row r="9">
      <c r="A9" s="12">
        <f>Data!A9</f>
        <v/>
      </c>
      <c r="B9" s="12">
        <f>VLOOKUP($A9,Data!$A$3:$J$17,2,FALSE)</f>
        <v/>
      </c>
      <c r="C9" s="12">
        <f>VLOOKUP($A9,Data!$A$3:$J$17,3,FALSE)</f>
        <v/>
      </c>
      <c r="D9" s="15">
        <f>IFERROR(VLOOKUP($A9,Data!$A$3:$J$17,6,FALSE)/VLOOKUP($A9,Data!$A$3:$J$17,5,FALSE),0)</f>
        <v/>
      </c>
      <c r="E9" s="13">
        <f>VLOOKUP($A9,Data!$A$3:$J$17,7,FALSE)</f>
        <v/>
      </c>
      <c r="F9" s="15">
        <f>IFERROR(VLOOKUP($A9,Data!$A$3:$J$17,8,FALSE)/VLOOKUP($A9,Data!$A$3:$J$17,9,FALSE),0)</f>
        <v/>
      </c>
      <c r="G9" s="14">
        <f>VLOOKUP($A9,Data!$A$3:$J$17,10,FALSE)</f>
        <v/>
      </c>
      <c r="H9" s="14">
        <f>ROUND($D9*100*Ref!$E$3+$E9*Ref!$E$4+$F9*100*Ref!$E$5+($G9/5*100)*Ref!$E$6,1)</f>
        <v/>
      </c>
      <c r="I9" s="21">
        <f>VLOOKUP($H9,Ref!$A$3:$B$5,2,TRUE)</f>
        <v/>
      </c>
    </row>
    <row r="10">
      <c r="A10" s="12">
        <f>Data!A10</f>
        <v/>
      </c>
      <c r="B10" s="12">
        <f>VLOOKUP($A10,Data!$A$3:$J$17,2,FALSE)</f>
        <v/>
      </c>
      <c r="C10" s="12">
        <f>VLOOKUP($A10,Data!$A$3:$J$17,3,FALSE)</f>
        <v/>
      </c>
      <c r="D10" s="15">
        <f>IFERROR(VLOOKUP($A10,Data!$A$3:$J$17,6,FALSE)/VLOOKUP($A10,Data!$A$3:$J$17,5,FALSE),0)</f>
        <v/>
      </c>
      <c r="E10" s="13">
        <f>VLOOKUP($A10,Data!$A$3:$J$17,7,FALSE)</f>
        <v/>
      </c>
      <c r="F10" s="15">
        <f>IFERROR(VLOOKUP($A10,Data!$A$3:$J$17,8,FALSE)/VLOOKUP($A10,Data!$A$3:$J$17,9,FALSE),0)</f>
        <v/>
      </c>
      <c r="G10" s="14">
        <f>VLOOKUP($A10,Data!$A$3:$J$17,10,FALSE)</f>
        <v/>
      </c>
      <c r="H10" s="14">
        <f>ROUND($D10*100*Ref!$E$3+$E10*Ref!$E$4+$F10*100*Ref!$E$5+($G10/5*100)*Ref!$E$6,1)</f>
        <v/>
      </c>
      <c r="I10" s="21">
        <f>VLOOKUP($H10,Ref!$A$3:$B$5,2,TRUE)</f>
        <v/>
      </c>
    </row>
    <row r="11">
      <c r="A11" s="12">
        <f>Data!A11</f>
        <v/>
      </c>
      <c r="B11" s="12">
        <f>VLOOKUP($A11,Data!$A$3:$J$17,2,FALSE)</f>
        <v/>
      </c>
      <c r="C11" s="12">
        <f>VLOOKUP($A11,Data!$A$3:$J$17,3,FALSE)</f>
        <v/>
      </c>
      <c r="D11" s="15">
        <f>IFERROR(VLOOKUP($A11,Data!$A$3:$J$17,6,FALSE)/VLOOKUP($A11,Data!$A$3:$J$17,5,FALSE),0)</f>
        <v/>
      </c>
      <c r="E11" s="13">
        <f>VLOOKUP($A11,Data!$A$3:$J$17,7,FALSE)</f>
        <v/>
      </c>
      <c r="F11" s="15">
        <f>IFERROR(VLOOKUP($A11,Data!$A$3:$J$17,8,FALSE)/VLOOKUP($A11,Data!$A$3:$J$17,9,FALSE),0)</f>
        <v/>
      </c>
      <c r="G11" s="14">
        <f>VLOOKUP($A11,Data!$A$3:$J$17,10,FALSE)</f>
        <v/>
      </c>
      <c r="H11" s="14">
        <f>ROUND($D11*100*Ref!$E$3+$E11*Ref!$E$4+$F11*100*Ref!$E$5+($G11/5*100)*Ref!$E$6,1)</f>
        <v/>
      </c>
      <c r="I11" s="21">
        <f>VLOOKUP($H11,Ref!$A$3:$B$5,2,TRUE)</f>
        <v/>
      </c>
    </row>
    <row r="12">
      <c r="A12" s="12">
        <f>Data!A12</f>
        <v/>
      </c>
      <c r="B12" s="12">
        <f>VLOOKUP($A12,Data!$A$3:$J$17,2,FALSE)</f>
        <v/>
      </c>
      <c r="C12" s="12">
        <f>VLOOKUP($A12,Data!$A$3:$J$17,3,FALSE)</f>
        <v/>
      </c>
      <c r="D12" s="15">
        <f>IFERROR(VLOOKUP($A12,Data!$A$3:$J$17,6,FALSE)/VLOOKUP($A12,Data!$A$3:$J$17,5,FALSE),0)</f>
        <v/>
      </c>
      <c r="E12" s="13">
        <f>VLOOKUP($A12,Data!$A$3:$J$17,7,FALSE)</f>
        <v/>
      </c>
      <c r="F12" s="15">
        <f>IFERROR(VLOOKUP($A12,Data!$A$3:$J$17,8,FALSE)/VLOOKUP($A12,Data!$A$3:$J$17,9,FALSE),0)</f>
        <v/>
      </c>
      <c r="G12" s="14">
        <f>VLOOKUP($A12,Data!$A$3:$J$17,10,FALSE)</f>
        <v/>
      </c>
      <c r="H12" s="14">
        <f>ROUND($D12*100*Ref!$E$3+$E12*Ref!$E$4+$F12*100*Ref!$E$5+($G12/5*100)*Ref!$E$6,1)</f>
        <v/>
      </c>
      <c r="I12" s="21">
        <f>VLOOKUP($H12,Ref!$A$3:$B$5,2,TRUE)</f>
        <v/>
      </c>
    </row>
    <row r="13">
      <c r="A13" s="12">
        <f>Data!A13</f>
        <v/>
      </c>
      <c r="B13" s="12">
        <f>VLOOKUP($A13,Data!$A$3:$J$17,2,FALSE)</f>
        <v/>
      </c>
      <c r="C13" s="12">
        <f>VLOOKUP($A13,Data!$A$3:$J$17,3,FALSE)</f>
        <v/>
      </c>
      <c r="D13" s="15">
        <f>IFERROR(VLOOKUP($A13,Data!$A$3:$J$17,6,FALSE)/VLOOKUP($A13,Data!$A$3:$J$17,5,FALSE),0)</f>
        <v/>
      </c>
      <c r="E13" s="13">
        <f>VLOOKUP($A13,Data!$A$3:$J$17,7,FALSE)</f>
        <v/>
      </c>
      <c r="F13" s="15">
        <f>IFERROR(VLOOKUP($A13,Data!$A$3:$J$17,8,FALSE)/VLOOKUP($A13,Data!$A$3:$J$17,9,FALSE),0)</f>
        <v/>
      </c>
      <c r="G13" s="14">
        <f>VLOOKUP($A13,Data!$A$3:$J$17,10,FALSE)</f>
        <v/>
      </c>
      <c r="H13" s="14">
        <f>ROUND($D13*100*Ref!$E$3+$E13*Ref!$E$4+$F13*100*Ref!$E$5+($G13/5*100)*Ref!$E$6,1)</f>
        <v/>
      </c>
      <c r="I13" s="21">
        <f>VLOOKUP($H13,Ref!$A$3:$B$5,2,TRUE)</f>
        <v/>
      </c>
    </row>
    <row r="14">
      <c r="A14" s="12">
        <f>Data!A14</f>
        <v/>
      </c>
      <c r="B14" s="12">
        <f>VLOOKUP($A14,Data!$A$3:$J$17,2,FALSE)</f>
        <v/>
      </c>
      <c r="C14" s="12">
        <f>VLOOKUP($A14,Data!$A$3:$J$17,3,FALSE)</f>
        <v/>
      </c>
      <c r="D14" s="15">
        <f>IFERROR(VLOOKUP($A14,Data!$A$3:$J$17,6,FALSE)/VLOOKUP($A14,Data!$A$3:$J$17,5,FALSE),0)</f>
        <v/>
      </c>
      <c r="E14" s="13">
        <f>VLOOKUP($A14,Data!$A$3:$J$17,7,FALSE)</f>
        <v/>
      </c>
      <c r="F14" s="15">
        <f>IFERROR(VLOOKUP($A14,Data!$A$3:$J$17,8,FALSE)/VLOOKUP($A14,Data!$A$3:$J$17,9,FALSE),0)</f>
        <v/>
      </c>
      <c r="G14" s="14">
        <f>VLOOKUP($A14,Data!$A$3:$J$17,10,FALSE)</f>
        <v/>
      </c>
      <c r="H14" s="14">
        <f>ROUND($D14*100*Ref!$E$3+$E14*Ref!$E$4+$F14*100*Ref!$E$5+($G14/5*100)*Ref!$E$6,1)</f>
        <v/>
      </c>
      <c r="I14" s="21">
        <f>VLOOKUP($H14,Ref!$A$3:$B$5,2,TRUE)</f>
        <v/>
      </c>
    </row>
    <row r="15">
      <c r="A15" s="12">
        <f>Data!A15</f>
        <v/>
      </c>
      <c r="B15" s="12">
        <f>VLOOKUP($A15,Data!$A$3:$J$17,2,FALSE)</f>
        <v/>
      </c>
      <c r="C15" s="12">
        <f>VLOOKUP($A15,Data!$A$3:$J$17,3,FALSE)</f>
        <v/>
      </c>
      <c r="D15" s="15">
        <f>IFERROR(VLOOKUP($A15,Data!$A$3:$J$17,6,FALSE)/VLOOKUP($A15,Data!$A$3:$J$17,5,FALSE),0)</f>
        <v/>
      </c>
      <c r="E15" s="13">
        <f>VLOOKUP($A15,Data!$A$3:$J$17,7,FALSE)</f>
        <v/>
      </c>
      <c r="F15" s="15">
        <f>IFERROR(VLOOKUP($A15,Data!$A$3:$J$17,8,FALSE)/VLOOKUP($A15,Data!$A$3:$J$17,9,FALSE),0)</f>
        <v/>
      </c>
      <c r="G15" s="14">
        <f>VLOOKUP($A15,Data!$A$3:$J$17,10,FALSE)</f>
        <v/>
      </c>
      <c r="H15" s="14">
        <f>ROUND($D15*100*Ref!$E$3+$E15*Ref!$E$4+$F15*100*Ref!$E$5+($G15/5*100)*Ref!$E$6,1)</f>
        <v/>
      </c>
      <c r="I15" s="21">
        <f>VLOOKUP($H15,Ref!$A$3:$B$5,2,TRUE)</f>
        <v/>
      </c>
    </row>
    <row r="16">
      <c r="A16" s="12">
        <f>Data!A16</f>
        <v/>
      </c>
      <c r="B16" s="12">
        <f>VLOOKUP($A16,Data!$A$3:$J$17,2,FALSE)</f>
        <v/>
      </c>
      <c r="C16" s="12">
        <f>VLOOKUP($A16,Data!$A$3:$J$17,3,FALSE)</f>
        <v/>
      </c>
      <c r="D16" s="15">
        <f>IFERROR(VLOOKUP($A16,Data!$A$3:$J$17,6,FALSE)/VLOOKUP($A16,Data!$A$3:$J$17,5,FALSE),0)</f>
        <v/>
      </c>
      <c r="E16" s="13">
        <f>VLOOKUP($A16,Data!$A$3:$J$17,7,FALSE)</f>
        <v/>
      </c>
      <c r="F16" s="15">
        <f>IFERROR(VLOOKUP($A16,Data!$A$3:$J$17,8,FALSE)/VLOOKUP($A16,Data!$A$3:$J$17,9,FALSE),0)</f>
        <v/>
      </c>
      <c r="G16" s="14">
        <f>VLOOKUP($A16,Data!$A$3:$J$17,10,FALSE)</f>
        <v/>
      </c>
      <c r="H16" s="14">
        <f>ROUND($D16*100*Ref!$E$3+$E16*Ref!$E$4+$F16*100*Ref!$E$5+($G16/5*100)*Ref!$E$6,1)</f>
        <v/>
      </c>
      <c r="I16" s="21">
        <f>VLOOKUP($H16,Ref!$A$3:$B$5,2,TRUE)</f>
        <v/>
      </c>
    </row>
    <row r="17">
      <c r="A17" s="12">
        <f>Data!A17</f>
        <v/>
      </c>
      <c r="B17" s="12">
        <f>VLOOKUP($A17,Data!$A$3:$J$17,2,FALSE)</f>
        <v/>
      </c>
      <c r="C17" s="12">
        <f>VLOOKUP($A17,Data!$A$3:$J$17,3,FALSE)</f>
        <v/>
      </c>
      <c r="D17" s="15">
        <f>IFERROR(VLOOKUP($A17,Data!$A$3:$J$17,6,FALSE)/VLOOKUP($A17,Data!$A$3:$J$17,5,FALSE),0)</f>
        <v/>
      </c>
      <c r="E17" s="13">
        <f>VLOOKUP($A17,Data!$A$3:$J$17,7,FALSE)</f>
        <v/>
      </c>
      <c r="F17" s="15">
        <f>IFERROR(VLOOKUP($A17,Data!$A$3:$J$17,8,FALSE)/VLOOKUP($A17,Data!$A$3:$J$17,9,FALSE),0)</f>
        <v/>
      </c>
      <c r="G17" s="14">
        <f>VLOOKUP($A17,Data!$A$3:$J$17,10,FALSE)</f>
        <v/>
      </c>
      <c r="H17" s="14">
        <f>ROUND($D17*100*Ref!$E$3+$E17*Ref!$E$4+$F17*100*Ref!$E$5+($G17/5*100)*Ref!$E$6,1)</f>
        <v/>
      </c>
      <c r="I17" s="21">
        <f>VLOOKUP($H17,Ref!$A$3:$B$5,2,TRUE)</f>
        <v/>
      </c>
    </row>
  </sheetData>
  <mergeCells count="1">
    <mergeCell ref="A1:I1"/>
  </mergeCells>
  <conditionalFormatting sqref="I3:I17">
    <cfRule type="cellIs" priority="1" operator="equal" dxfId="0" stopIfTrue="0">
      <formula>"Excellent"</formula>
    </cfRule>
    <cfRule type="cellIs" priority="2" operator="equal" dxfId="1" stopIfTrue="0">
      <formula>"On Track"</formula>
    </cfRule>
    <cfRule type="cellIs" priority="3" operator="equal" dxfId="2" stopIfTrue="0">
      <formula>"Needs Attention"</formula>
    </cfRule>
  </conditionalFormatting>
  <conditionalFormatting sqref="H3:H17">
    <cfRule type="cellIs" priority="4" operator="greaterThanOrEqual" dxfId="0" stopIfTrue="0">
      <formula>85</formula>
    </cfRule>
    <cfRule type="cellIs" priority="5" operator="between" dxfId="1" stopIfTrue="0">
      <formula>70</formula>
      <formula>84.99</formula>
    </cfRule>
    <cfRule type="cellIs" priority="6" operator="lessThan" dxfId="2" stopIfTrue="0">
      <formula>70</formula>
    </cfRule>
  </conditionalFormatting>
  <conditionalFormatting sqref="D3:D17">
    <cfRule type="dataBar" priority="7">
      <dataBar>
        <cfvo type="num" val="0"/>
        <cfvo type="num" val="1"/>
        <color rgb="00638EC6"/>
      </dataBar>
    </cfRule>
  </conditionalFormatting>
  <conditionalFormatting sqref="F3:F17">
    <cfRule type="colorScale" priority="8">
      <colorScale>
        <cfvo type="min"/>
        <cfvo type="percentile" val="50"/>
        <cfvo type="max"/>
        <color rgb="00FFC7CE"/>
        <color rgb="00FFEB9C"/>
        <color rgb="00C6EFCE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6" customWidth="1" min="2" max="2"/>
    <col width="3" customWidth="1" min="3" max="3"/>
    <col width="13" customWidth="1" min="4" max="4"/>
    <col width="10" customWidth="1" min="5" max="5"/>
    <col width="3" customWidth="1" min="6" max="6"/>
    <col width="13" customWidth="1" min="7" max="7"/>
    <col width="3" customWidth="1" min="8" max="8"/>
    <col width="15" customWidth="1" min="9" max="9"/>
    <col width="3" customWidth="1" min="10" max="10"/>
    <col width="20" customWidth="1" min="11" max="11"/>
  </cols>
  <sheetData>
    <row r="1" ht="22" customHeight="1">
      <c r="A1" s="22" t="inlineStr">
        <is>
          <t>Reference — Lists &amp; Grading Rules</t>
        </is>
      </c>
    </row>
    <row r="2">
      <c r="A2" s="11" t="inlineStr">
        <is>
          <t>Min Score</t>
        </is>
      </c>
      <c r="B2" s="11" t="inlineStr">
        <is>
          <t>Grade</t>
        </is>
      </c>
      <c r="D2" s="11" t="inlineStr">
        <is>
          <t>Metric</t>
        </is>
      </c>
      <c r="E2" s="11" t="inlineStr">
        <is>
          <t>Weight</t>
        </is>
      </c>
      <c r="G2" s="11" t="inlineStr">
        <is>
          <t>Departments</t>
        </is>
      </c>
      <c r="I2" s="11" t="inlineStr">
        <is>
          <t>Managers</t>
        </is>
      </c>
      <c r="K2" s="23" t="inlineStr">
        <is>
          <t>Standard Working Days</t>
        </is>
      </c>
    </row>
    <row r="3">
      <c r="A3" s="16" t="n">
        <v>0</v>
      </c>
      <c r="B3" s="16" t="inlineStr">
        <is>
          <t>Needs Attention</t>
        </is>
      </c>
      <c r="D3" s="16" t="inlineStr">
        <is>
          <t>Productivity</t>
        </is>
      </c>
      <c r="E3" s="24" t="n">
        <v>0.3</v>
      </c>
      <c r="G3" s="16" t="inlineStr">
        <is>
          <t>Sales</t>
        </is>
      </c>
      <c r="I3" s="16" t="inlineStr">
        <is>
          <t>Bilal Khan</t>
        </is>
      </c>
      <c r="K3" s="25" t="n">
        <v>22</v>
      </c>
    </row>
    <row r="4">
      <c r="A4" s="16" t="n">
        <v>70</v>
      </c>
      <c r="B4" s="16" t="inlineStr">
        <is>
          <t>On Track</t>
        </is>
      </c>
      <c r="D4" s="16" t="inlineStr">
        <is>
          <t>Quality</t>
        </is>
      </c>
      <c r="E4" s="24" t="n">
        <v>0.3</v>
      </c>
      <c r="G4" s="16" t="inlineStr">
        <is>
          <t>Support</t>
        </is>
      </c>
      <c r="I4" s="16" t="inlineStr">
        <is>
          <t>Ayesha Malik</t>
        </is>
      </c>
    </row>
    <row r="5">
      <c r="A5" s="16" t="n">
        <v>85</v>
      </c>
      <c r="B5" s="16" t="inlineStr">
        <is>
          <t>Excellent</t>
        </is>
      </c>
      <c r="D5" s="16" t="inlineStr">
        <is>
          <t>Attendance</t>
        </is>
      </c>
      <c r="E5" s="24" t="n">
        <v>0.2</v>
      </c>
      <c r="G5" s="16" t="inlineStr">
        <is>
          <t>Engineering</t>
        </is>
      </c>
      <c r="I5" s="16" t="inlineStr">
        <is>
          <t>Omar Farooq</t>
        </is>
      </c>
    </row>
    <row r="6">
      <c r="D6" s="16" t="inlineStr">
        <is>
          <t>CSAT</t>
        </is>
      </c>
      <c r="E6" s="24" t="n">
        <v>0.2</v>
      </c>
      <c r="G6" s="16" t="inlineStr">
        <is>
          <t>Marketing</t>
        </is>
      </c>
      <c r="I6" s="16" t="inlineStr">
        <is>
          <t>Sara Ahmed</t>
        </is>
      </c>
    </row>
    <row r="7">
      <c r="D7" s="26" t="inlineStr">
        <is>
          <t>Total</t>
        </is>
      </c>
      <c r="E7" s="27">
        <f>SUM(E3:E6)</f>
        <v/>
      </c>
      <c r="G7" s="16" t="inlineStr">
        <is>
          <t>Operations</t>
        </is>
      </c>
      <c r="I7" s="16" t="inlineStr">
        <is>
          <t>Hassan Raza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2026-08-10T02:13:08Z</dcterms:created>
  <dcterms:modified xsi:type="dcterms:W3CDTF">2026-08-10T02:13:08Z</dcterms:modified>
</cp:coreProperties>
</file>